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optcasge\TRATAMIENTO PRODUCTOS FITOSANITARIOS\ITI 10\PRIMAVERA 2026\"/>
    </mc:Choice>
  </mc:AlternateContent>
  <bookViews>
    <workbookView xWindow="0" yWindow="0" windowWidth="28230" windowHeight="12345"/>
  </bookViews>
  <sheets>
    <sheet name="RECORRIDO HERBICI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5" i="1" s="1"/>
  <c r="E44" i="1"/>
  <c r="K43" i="1"/>
  <c r="K44" i="1" s="1"/>
  <c r="G43" i="1"/>
  <c r="E43" i="1"/>
  <c r="G38" i="1"/>
  <c r="G39" i="1" s="1"/>
  <c r="E38" i="1"/>
  <c r="K37" i="1"/>
  <c r="K38" i="1" s="1"/>
  <c r="G34" i="1"/>
  <c r="E33" i="1"/>
  <c r="E32" i="1"/>
  <c r="K31" i="1"/>
  <c r="E31" i="1"/>
  <c r="K30" i="1"/>
  <c r="E26" i="1"/>
  <c r="E25" i="1"/>
  <c r="E24" i="1"/>
  <c r="E23" i="1"/>
  <c r="E22" i="1"/>
  <c r="E21" i="1"/>
  <c r="E20" i="1"/>
  <c r="E19" i="1"/>
  <c r="E18" i="1"/>
  <c r="K17" i="1"/>
  <c r="E17" i="1"/>
  <c r="K16" i="1"/>
  <c r="E16" i="1"/>
  <c r="K15" i="1"/>
  <c r="K18" i="1" s="1"/>
  <c r="K11" i="1"/>
  <c r="E11" i="1"/>
  <c r="K10" i="1"/>
  <c r="E10" i="1"/>
  <c r="K9" i="1"/>
  <c r="G9" i="1"/>
  <c r="E9" i="1"/>
  <c r="K8" i="1"/>
  <c r="G8" i="1"/>
  <c r="E8" i="1"/>
  <c r="K7" i="1"/>
  <c r="G7" i="1"/>
  <c r="E7" i="1"/>
  <c r="K6" i="1"/>
  <c r="G6" i="1"/>
  <c r="E6" i="1"/>
  <c r="K5" i="1"/>
  <c r="G11" i="1" l="1"/>
  <c r="K12" i="1"/>
  <c r="K32" i="1"/>
</calcChain>
</file>

<file path=xl/sharedStrings.xml><?xml version="1.0" encoding="utf-8"?>
<sst xmlns="http://schemas.openxmlformats.org/spreadsheetml/2006/main" count="171" uniqueCount="106">
  <si>
    <t>TERMINO MUNICIPAL</t>
  </si>
  <si>
    <t xml:space="preserve">CARRETERA </t>
  </si>
  <si>
    <t xml:space="preserve">TRATAMINENTO HERBICIDA </t>
  </si>
  <si>
    <t>MUNICIPIO</t>
  </si>
  <si>
    <t xml:space="preserve">PK INICIO </t>
  </si>
  <si>
    <t xml:space="preserve">PK FINAL </t>
  </si>
  <si>
    <t>A-232</t>
  </si>
  <si>
    <t>LA PUEBLA DE VALVERDE</t>
  </si>
  <si>
    <t>0+000</t>
  </si>
  <si>
    <t>9+820</t>
  </si>
  <si>
    <t>0+630</t>
  </si>
  <si>
    <t>1+485</t>
  </si>
  <si>
    <t>VALBONA</t>
  </si>
  <si>
    <t>14+220</t>
  </si>
  <si>
    <t>12+880</t>
  </si>
  <si>
    <t>13+650</t>
  </si>
  <si>
    <t xml:space="preserve">MORA DE RUBIELOS </t>
  </si>
  <si>
    <t>24+740</t>
  </si>
  <si>
    <t>17+460</t>
  </si>
  <si>
    <t>19+000</t>
  </si>
  <si>
    <t>NOGUERUELAS</t>
  </si>
  <si>
    <t>26+300</t>
  </si>
  <si>
    <t xml:space="preserve">RUBIELOS DE MORA </t>
  </si>
  <si>
    <t>30+690</t>
  </si>
  <si>
    <t>31+780</t>
  </si>
  <si>
    <t>33+530</t>
  </si>
  <si>
    <t>FUENTE DE RUBIELOS</t>
  </si>
  <si>
    <t>37+090</t>
  </si>
  <si>
    <t>37+210</t>
  </si>
  <si>
    <t>39+720</t>
  </si>
  <si>
    <t>LOS IBAÑEZ (OLBA)</t>
  </si>
  <si>
    <t>42+390</t>
  </si>
  <si>
    <t>42+630</t>
  </si>
  <si>
    <t>OLBA</t>
  </si>
  <si>
    <t>44+266</t>
  </si>
  <si>
    <t>LOS LUCAS (OLBA)</t>
  </si>
  <si>
    <t>43+535</t>
  </si>
  <si>
    <t>43+700</t>
  </si>
  <si>
    <t>A-228</t>
  </si>
  <si>
    <t>SARRION</t>
  </si>
  <si>
    <t>3+990</t>
  </si>
  <si>
    <t>14+210</t>
  </si>
  <si>
    <t>16+000</t>
  </si>
  <si>
    <t>5+600</t>
  </si>
  <si>
    <t xml:space="preserve">EL SOLANO DE LA VEGA </t>
  </si>
  <si>
    <t>30+180</t>
  </si>
  <si>
    <t>30+440</t>
  </si>
  <si>
    <t>9+630</t>
  </si>
  <si>
    <t xml:space="preserve">LA VIRGEN DE LA VEGA </t>
  </si>
  <si>
    <t>31+150</t>
  </si>
  <si>
    <t>32+660</t>
  </si>
  <si>
    <t>29+100</t>
  </si>
  <si>
    <t>ALCALA DE SELVA</t>
  </si>
  <si>
    <t>39+070</t>
  </si>
  <si>
    <t>NO TRATAR EN EL ENTORNO DEL PK 29+950</t>
  </si>
  <si>
    <t>GUDAR</t>
  </si>
  <si>
    <t>47+000</t>
  </si>
  <si>
    <t>ALLEPUZ</t>
  </si>
  <si>
    <t>53+890</t>
  </si>
  <si>
    <t>JORCAS</t>
  </si>
  <si>
    <t>60+092</t>
  </si>
  <si>
    <t>AGUILAR DEL ALFAMBRA</t>
  </si>
  <si>
    <t>63+710</t>
  </si>
  <si>
    <t>CAMARILLAS</t>
  </si>
  <si>
    <t>72+970</t>
  </si>
  <si>
    <t>GALVE</t>
  </si>
  <si>
    <t>80+870</t>
  </si>
  <si>
    <t>CAÑADA VELLIDA</t>
  </si>
  <si>
    <t>80+196</t>
  </si>
  <si>
    <t>A-222</t>
  </si>
  <si>
    <t>MUNIESA</t>
  </si>
  <si>
    <t>62+659</t>
  </si>
  <si>
    <t>64+740</t>
  </si>
  <si>
    <t>63+170</t>
  </si>
  <si>
    <t xml:space="preserve">CORTES DE ARAGON </t>
  </si>
  <si>
    <t>72+390</t>
  </si>
  <si>
    <t xml:space="preserve">LA HOZ DE LA VIEJA </t>
  </si>
  <si>
    <t>76+410</t>
  </si>
  <si>
    <t>76+800</t>
  </si>
  <si>
    <t>80+270</t>
  </si>
  <si>
    <t>MONTALBAN</t>
  </si>
  <si>
    <t>87+667</t>
  </si>
  <si>
    <t>A-1401</t>
  </si>
  <si>
    <t>4+890</t>
  </si>
  <si>
    <t xml:space="preserve">OLIETE </t>
  </si>
  <si>
    <t>12+548</t>
  </si>
  <si>
    <t>13+500</t>
  </si>
  <si>
    <t>OLIETE</t>
  </si>
  <si>
    <t>17+220</t>
  </si>
  <si>
    <t>A-1402</t>
  </si>
  <si>
    <t>ANDORRA</t>
  </si>
  <si>
    <t>0+400</t>
  </si>
  <si>
    <t>ALLOZA</t>
  </si>
  <si>
    <t>14+580</t>
  </si>
  <si>
    <t>8+058</t>
  </si>
  <si>
    <t>8+810</t>
  </si>
  <si>
    <t>19+840</t>
  </si>
  <si>
    <t xml:space="preserve">DIA 3                               LUNES,                                 18 DE MAYO DE 2026 </t>
  </si>
  <si>
    <t xml:space="preserve">DIA 3 LUNES,                                 18 DE MAYO DE 2026 </t>
  </si>
  <si>
    <t>DIA 2                                  VIERNES,                                     15 DE MAYO DE 2026</t>
  </si>
  <si>
    <t>DIA 1                                  JUEVES, 14 DE MAYO DE 2026</t>
  </si>
  <si>
    <t xml:space="preserve">DIA 1                                  JUEVES, 14 DE MAYO DE 2026 </t>
  </si>
  <si>
    <t>LOCALIDAD</t>
  </si>
  <si>
    <t>M.L.</t>
  </si>
  <si>
    <t>PASO POR ZONA URBANA QUE NO SE TRATA</t>
  </si>
  <si>
    <t>MUNICIPIOS O TRAMOS URBANOS QUE NO SE TRATAN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</si>
</sst>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/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/>
    <xf numFmtId="0" fontId="1" fillId="3" borderId="0" xfId="0" applyFont="1" applyFill="1"/>
    <xf numFmtId="0" fontId="0" fillId="3" borderId="0" xfId="0" applyFill="1"/>
    <xf numFmtId="0" fontId="0" fillId="0" borderId="15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7" fontId="0" fillId="2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167" fontId="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8"/>
  <sheetViews>
    <sheetView tabSelected="1" topLeftCell="A31" zoomScaleNormal="100" workbookViewId="0">
      <selection activeCell="D54" sqref="D54"/>
    </sheetView>
  </sheetViews>
  <sheetFormatPr baseColWidth="10" defaultRowHeight="14.25"/>
  <cols>
    <col min="2" max="2" width="12.875" bestFit="1" customWidth="1"/>
    <col min="3" max="3" width="17.125" customWidth="1"/>
    <col min="4" max="4" width="23.5" customWidth="1"/>
    <col min="7" max="7" width="9.125" style="50" bestFit="1" customWidth="1"/>
    <col min="8" max="8" width="23.75" customWidth="1"/>
    <col min="9" max="9" width="14.625" customWidth="1"/>
    <col min="11" max="11" width="8.125" style="51" bestFit="1" customWidth="1"/>
  </cols>
  <sheetData>
    <row r="2" spans="2:14" ht="15" thickBot="1"/>
    <row r="3" spans="2:14" ht="30" customHeight="1" thickBot="1">
      <c r="E3" s="54" t="s">
        <v>0</v>
      </c>
      <c r="F3" s="55"/>
      <c r="H3" s="1"/>
      <c r="I3" s="52" t="s">
        <v>104</v>
      </c>
      <c r="J3" s="53"/>
    </row>
    <row r="4" spans="2:14" ht="30.6" customHeight="1" thickBot="1">
      <c r="B4" s="56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59" t="s">
        <v>103</v>
      </c>
      <c r="H4" s="2" t="s">
        <v>102</v>
      </c>
      <c r="I4" s="5" t="s">
        <v>4</v>
      </c>
      <c r="J4" s="6" t="s">
        <v>5</v>
      </c>
      <c r="K4" s="59" t="s">
        <v>103</v>
      </c>
    </row>
    <row r="5" spans="2:14">
      <c r="B5" s="44" t="s">
        <v>6</v>
      </c>
      <c r="C5" s="39" t="s">
        <v>97</v>
      </c>
      <c r="D5" s="7" t="s">
        <v>7</v>
      </c>
      <c r="E5" s="8" t="s">
        <v>8</v>
      </c>
      <c r="F5" s="9" t="s">
        <v>9</v>
      </c>
      <c r="G5" s="57">
        <v>9820</v>
      </c>
      <c r="H5" s="10" t="s">
        <v>7</v>
      </c>
      <c r="I5" s="8" t="s">
        <v>10</v>
      </c>
      <c r="J5" s="9" t="s">
        <v>11</v>
      </c>
      <c r="K5" s="60">
        <f>1485-630</f>
        <v>855</v>
      </c>
    </row>
    <row r="6" spans="2:14">
      <c r="B6" s="37"/>
      <c r="C6" s="40"/>
      <c r="D6" s="11" t="s">
        <v>12</v>
      </c>
      <c r="E6" s="12" t="str">
        <f>F5</f>
        <v>9+820</v>
      </c>
      <c r="F6" s="13" t="s">
        <v>13</v>
      </c>
      <c r="G6" s="57">
        <f>14220-9820</f>
        <v>4400</v>
      </c>
      <c r="H6" s="14" t="s">
        <v>12</v>
      </c>
      <c r="I6" s="12" t="s">
        <v>14</v>
      </c>
      <c r="J6" s="13" t="s">
        <v>15</v>
      </c>
      <c r="K6" s="60">
        <f>13650-12880</f>
        <v>770</v>
      </c>
    </row>
    <row r="7" spans="2:14">
      <c r="B7" s="37"/>
      <c r="C7" s="40"/>
      <c r="D7" s="11" t="s">
        <v>16</v>
      </c>
      <c r="E7" s="12" t="str">
        <f t="shared" ref="E7:E26" si="0">F6</f>
        <v>14+220</v>
      </c>
      <c r="F7" s="13" t="s">
        <v>17</v>
      </c>
      <c r="G7" s="57">
        <f>24740-14220</f>
        <v>10520</v>
      </c>
      <c r="H7" s="14" t="s">
        <v>16</v>
      </c>
      <c r="I7" s="12" t="s">
        <v>18</v>
      </c>
      <c r="J7" s="13" t="s">
        <v>19</v>
      </c>
      <c r="K7" s="60">
        <f>19000-17460</f>
        <v>1540</v>
      </c>
    </row>
    <row r="8" spans="2:14">
      <c r="B8" s="37"/>
      <c r="C8" s="40"/>
      <c r="D8" s="11" t="s">
        <v>20</v>
      </c>
      <c r="E8" s="12" t="str">
        <f t="shared" si="0"/>
        <v>24+740</v>
      </c>
      <c r="F8" s="13" t="s">
        <v>21</v>
      </c>
      <c r="G8" s="57">
        <f>26300-24740</f>
        <v>1560</v>
      </c>
      <c r="H8" s="14" t="s">
        <v>22</v>
      </c>
      <c r="I8" s="12" t="s">
        <v>23</v>
      </c>
      <c r="J8" s="13" t="s">
        <v>24</v>
      </c>
      <c r="K8" s="60">
        <f>31780-30690</f>
        <v>1090</v>
      </c>
    </row>
    <row r="9" spans="2:14">
      <c r="B9" s="37"/>
      <c r="C9" s="40"/>
      <c r="D9" s="11" t="s">
        <v>22</v>
      </c>
      <c r="E9" s="12" t="str">
        <f t="shared" si="0"/>
        <v>26+300</v>
      </c>
      <c r="F9" s="13" t="s">
        <v>25</v>
      </c>
      <c r="G9" s="57">
        <f>33530-26300</f>
        <v>7230</v>
      </c>
      <c r="H9" s="14" t="s">
        <v>26</v>
      </c>
      <c r="I9" s="12" t="s">
        <v>27</v>
      </c>
      <c r="J9" s="13" t="s">
        <v>28</v>
      </c>
      <c r="K9" s="60">
        <f>37210-37090</f>
        <v>120</v>
      </c>
    </row>
    <row r="10" spans="2:14">
      <c r="B10" s="37"/>
      <c r="C10" s="40"/>
      <c r="D10" s="15" t="s">
        <v>26</v>
      </c>
      <c r="E10" s="16" t="str">
        <f t="shared" si="0"/>
        <v>33+530</v>
      </c>
      <c r="F10" s="17" t="s">
        <v>29</v>
      </c>
      <c r="G10" s="57"/>
      <c r="H10" s="14" t="s">
        <v>30</v>
      </c>
      <c r="I10" s="12" t="s">
        <v>31</v>
      </c>
      <c r="J10" s="13" t="s">
        <v>32</v>
      </c>
      <c r="K10" s="60">
        <f>42630-42390</f>
        <v>240</v>
      </c>
    </row>
    <row r="11" spans="2:14" ht="15.75" thickBot="1">
      <c r="B11" s="38"/>
      <c r="C11" s="41"/>
      <c r="D11" s="18" t="s">
        <v>33</v>
      </c>
      <c r="E11" s="19" t="str">
        <f t="shared" si="0"/>
        <v>39+720</v>
      </c>
      <c r="F11" s="20" t="s">
        <v>34</v>
      </c>
      <c r="G11" s="58">
        <f>+SUM(G5:G9)</f>
        <v>33530</v>
      </c>
      <c r="H11" s="21" t="s">
        <v>35</v>
      </c>
      <c r="I11" s="22" t="s">
        <v>36</v>
      </c>
      <c r="J11" s="23" t="s">
        <v>37</v>
      </c>
      <c r="K11" s="60">
        <f>43700-43535</f>
        <v>165</v>
      </c>
    </row>
    <row r="12" spans="2:14" ht="15.75" thickBot="1">
      <c r="B12" s="24"/>
      <c r="C12" s="24"/>
      <c r="G12" s="57"/>
      <c r="K12" s="58">
        <f>+SUM(K5:K11)</f>
        <v>4780</v>
      </c>
      <c r="N12" s="25"/>
    </row>
    <row r="13" spans="2:14" ht="30" customHeight="1" thickBot="1">
      <c r="E13" s="42" t="s">
        <v>0</v>
      </c>
      <c r="F13" s="43"/>
      <c r="G13" s="57"/>
      <c r="H13" s="1"/>
      <c r="I13" s="52" t="s">
        <v>104</v>
      </c>
      <c r="J13" s="53"/>
      <c r="K13" s="60"/>
    </row>
    <row r="14" spans="2:14" ht="29.45" customHeight="1" thickBot="1">
      <c r="B14" s="56" t="s">
        <v>1</v>
      </c>
      <c r="C14" s="3" t="s">
        <v>2</v>
      </c>
      <c r="D14" s="4" t="s">
        <v>3</v>
      </c>
      <c r="E14" s="5" t="s">
        <v>4</v>
      </c>
      <c r="F14" s="6" t="s">
        <v>5</v>
      </c>
      <c r="G14" s="57"/>
      <c r="H14" s="5" t="s">
        <v>102</v>
      </c>
      <c r="I14" s="5" t="s">
        <v>4</v>
      </c>
      <c r="J14" s="6" t="s">
        <v>5</v>
      </c>
      <c r="K14" s="60"/>
    </row>
    <row r="15" spans="2:14" ht="15">
      <c r="B15" s="36" t="s">
        <v>38</v>
      </c>
      <c r="C15" s="39" t="s">
        <v>98</v>
      </c>
      <c r="D15" s="26" t="s">
        <v>39</v>
      </c>
      <c r="E15" s="27" t="s">
        <v>8</v>
      </c>
      <c r="F15" s="28" t="s">
        <v>40</v>
      </c>
      <c r="G15" s="57"/>
      <c r="H15" s="29" t="s">
        <v>16</v>
      </c>
      <c r="I15" s="27" t="s">
        <v>41</v>
      </c>
      <c r="J15" s="28" t="s">
        <v>42</v>
      </c>
      <c r="K15" s="60">
        <f>16000-14210</f>
        <v>1790</v>
      </c>
      <c r="N15" s="25"/>
    </row>
    <row r="16" spans="2:14" ht="15">
      <c r="B16" s="37"/>
      <c r="C16" s="40"/>
      <c r="D16" s="11" t="s">
        <v>16</v>
      </c>
      <c r="E16" s="12" t="str">
        <f t="shared" si="0"/>
        <v>3+990</v>
      </c>
      <c r="F16" s="13" t="s">
        <v>43</v>
      </c>
      <c r="G16" s="57"/>
      <c r="H16" s="14" t="s">
        <v>44</v>
      </c>
      <c r="I16" s="12" t="s">
        <v>45</v>
      </c>
      <c r="J16" s="13" t="s">
        <v>46</v>
      </c>
      <c r="K16" s="60">
        <f>30440-30180</f>
        <v>260</v>
      </c>
      <c r="N16" s="25"/>
    </row>
    <row r="17" spans="2:11" ht="15" thickBot="1">
      <c r="B17" s="37"/>
      <c r="C17" s="45"/>
      <c r="D17" s="11" t="s">
        <v>12</v>
      </c>
      <c r="E17" s="12" t="str">
        <f t="shared" si="0"/>
        <v>5+600</v>
      </c>
      <c r="F17" s="13" t="s">
        <v>47</v>
      </c>
      <c r="G17" s="57"/>
      <c r="H17" s="21" t="s">
        <v>48</v>
      </c>
      <c r="I17" s="22" t="s">
        <v>49</v>
      </c>
      <c r="J17" s="23" t="s">
        <v>50</v>
      </c>
      <c r="K17" s="60">
        <f>32660-31150</f>
        <v>1510</v>
      </c>
    </row>
    <row r="18" spans="2:11" ht="15">
      <c r="B18" s="37"/>
      <c r="C18" s="46" t="s">
        <v>99</v>
      </c>
      <c r="D18" s="11" t="s">
        <v>16</v>
      </c>
      <c r="E18" s="12" t="str">
        <f t="shared" si="0"/>
        <v>9+630</v>
      </c>
      <c r="F18" s="13" t="s">
        <v>51</v>
      </c>
      <c r="G18" s="57"/>
      <c r="K18" s="58">
        <f>+K15+K16+K17</f>
        <v>3560</v>
      </c>
    </row>
    <row r="19" spans="2:11">
      <c r="B19" s="37"/>
      <c r="C19" s="40"/>
      <c r="D19" s="11" t="s">
        <v>52</v>
      </c>
      <c r="E19" s="12" t="str">
        <f t="shared" si="0"/>
        <v>29+100</v>
      </c>
      <c r="F19" s="13" t="s">
        <v>53</v>
      </c>
      <c r="G19" s="57"/>
      <c r="H19" s="30" t="s">
        <v>54</v>
      </c>
      <c r="I19" s="31"/>
      <c r="J19" s="31"/>
      <c r="K19" s="60"/>
    </row>
    <row r="20" spans="2:11">
      <c r="B20" s="37"/>
      <c r="C20" s="40"/>
      <c r="D20" s="11" t="s">
        <v>55</v>
      </c>
      <c r="E20" s="12" t="str">
        <f t="shared" si="0"/>
        <v>39+070</v>
      </c>
      <c r="F20" s="13" t="s">
        <v>56</v>
      </c>
      <c r="G20" s="57"/>
      <c r="K20" s="60"/>
    </row>
    <row r="21" spans="2:11">
      <c r="B21" s="37"/>
      <c r="C21" s="40"/>
      <c r="D21" s="11" t="s">
        <v>57</v>
      </c>
      <c r="E21" s="12" t="str">
        <f t="shared" si="0"/>
        <v>47+000</v>
      </c>
      <c r="F21" s="13" t="s">
        <v>58</v>
      </c>
      <c r="G21" s="57"/>
      <c r="K21" s="60"/>
    </row>
    <row r="22" spans="2:11">
      <c r="B22" s="37"/>
      <c r="C22" s="40"/>
      <c r="D22" s="11" t="s">
        <v>59</v>
      </c>
      <c r="E22" s="12" t="str">
        <f t="shared" si="0"/>
        <v>53+890</v>
      </c>
      <c r="F22" s="13" t="s">
        <v>60</v>
      </c>
      <c r="G22" s="57"/>
      <c r="K22" s="60"/>
    </row>
    <row r="23" spans="2:11">
      <c r="B23" s="37"/>
      <c r="C23" s="40"/>
      <c r="D23" s="11" t="s">
        <v>61</v>
      </c>
      <c r="E23" s="12" t="str">
        <f t="shared" si="0"/>
        <v>60+092</v>
      </c>
      <c r="F23" s="13" t="s">
        <v>62</v>
      </c>
      <c r="G23" s="57"/>
      <c r="K23" s="60"/>
    </row>
    <row r="24" spans="2:11">
      <c r="B24" s="37"/>
      <c r="C24" s="40"/>
      <c r="D24" s="11" t="s">
        <v>63</v>
      </c>
      <c r="E24" s="12" t="str">
        <f t="shared" si="0"/>
        <v>63+710</v>
      </c>
      <c r="F24" s="13" t="s">
        <v>64</v>
      </c>
      <c r="G24" s="57"/>
      <c r="K24" s="60"/>
    </row>
    <row r="25" spans="2:11">
      <c r="B25" s="37"/>
      <c r="C25" s="40"/>
      <c r="D25" s="11" t="s">
        <v>65</v>
      </c>
      <c r="E25" s="12" t="str">
        <f t="shared" si="0"/>
        <v>72+970</v>
      </c>
      <c r="F25" s="13" t="s">
        <v>66</v>
      </c>
      <c r="G25" s="57"/>
      <c r="K25" s="60"/>
    </row>
    <row r="26" spans="2:11" ht="15" thickBot="1">
      <c r="B26" s="38"/>
      <c r="C26" s="41"/>
      <c r="D26" s="32" t="s">
        <v>67</v>
      </c>
      <c r="E26" s="22" t="str">
        <f t="shared" si="0"/>
        <v>80+870</v>
      </c>
      <c r="F26" s="23" t="s">
        <v>68</v>
      </c>
      <c r="G26" s="57"/>
      <c r="K26" s="60"/>
    </row>
    <row r="27" spans="2:11" ht="15.75" thickBot="1">
      <c r="B27" s="24"/>
      <c r="C27" s="24"/>
      <c r="G27" s="58">
        <v>80196</v>
      </c>
      <c r="K27" s="60"/>
    </row>
    <row r="28" spans="2:11" ht="30" customHeight="1" thickBot="1">
      <c r="E28" s="54" t="s">
        <v>0</v>
      </c>
      <c r="F28" s="55"/>
      <c r="G28" s="57"/>
      <c r="H28" s="1"/>
      <c r="I28" s="52" t="s">
        <v>104</v>
      </c>
      <c r="J28" s="53"/>
      <c r="K28" s="60"/>
    </row>
    <row r="29" spans="2:11" ht="31.9" customHeight="1" thickBot="1">
      <c r="B29" s="2" t="s">
        <v>1</v>
      </c>
      <c r="C29" s="3" t="s">
        <v>2</v>
      </c>
      <c r="D29" s="4" t="s">
        <v>3</v>
      </c>
      <c r="E29" s="5" t="s">
        <v>4</v>
      </c>
      <c r="F29" s="5" t="s">
        <v>5</v>
      </c>
      <c r="G29" s="57"/>
      <c r="H29" s="5" t="s">
        <v>102</v>
      </c>
      <c r="I29" s="5" t="s">
        <v>4</v>
      </c>
      <c r="J29" s="6" t="s">
        <v>5</v>
      </c>
      <c r="K29" s="60"/>
    </row>
    <row r="30" spans="2:11">
      <c r="B30" s="36" t="s">
        <v>69</v>
      </c>
      <c r="C30" s="39" t="s">
        <v>100</v>
      </c>
      <c r="D30" s="26" t="s">
        <v>70</v>
      </c>
      <c r="E30" s="27" t="s">
        <v>71</v>
      </c>
      <c r="F30" s="28" t="s">
        <v>72</v>
      </c>
      <c r="G30" s="57"/>
      <c r="H30" s="29" t="s">
        <v>70</v>
      </c>
      <c r="I30" s="27" t="s">
        <v>71</v>
      </c>
      <c r="J30" s="28" t="s">
        <v>73</v>
      </c>
      <c r="K30" s="60">
        <f>63170-62659</f>
        <v>511</v>
      </c>
    </row>
    <row r="31" spans="2:11" ht="15" thickBot="1">
      <c r="B31" s="37"/>
      <c r="C31" s="40"/>
      <c r="D31" s="11" t="s">
        <v>74</v>
      </c>
      <c r="E31" s="12" t="str">
        <f>F30</f>
        <v>64+740</v>
      </c>
      <c r="F31" s="13" t="s">
        <v>75</v>
      </c>
      <c r="G31" s="57"/>
      <c r="H31" s="21" t="s">
        <v>76</v>
      </c>
      <c r="I31" s="22" t="s">
        <v>77</v>
      </c>
      <c r="J31" s="23" t="s">
        <v>78</v>
      </c>
      <c r="K31" s="60">
        <f>76800-76410</f>
        <v>390</v>
      </c>
    </row>
    <row r="32" spans="2:11" ht="15">
      <c r="B32" s="37"/>
      <c r="C32" s="40"/>
      <c r="D32" s="11" t="s">
        <v>76</v>
      </c>
      <c r="E32" s="12" t="str">
        <f>F31</f>
        <v>72+390</v>
      </c>
      <c r="F32" s="13" t="s">
        <v>79</v>
      </c>
      <c r="G32" s="57"/>
      <c r="K32" s="58">
        <f>+K31+K30</f>
        <v>901</v>
      </c>
    </row>
    <row r="33" spans="2:11" ht="15" thickBot="1">
      <c r="B33" s="38"/>
      <c r="C33" s="41"/>
      <c r="D33" s="32" t="s">
        <v>80</v>
      </c>
      <c r="E33" s="22" t="str">
        <f>F32</f>
        <v>80+270</v>
      </c>
      <c r="F33" s="23" t="s">
        <v>81</v>
      </c>
      <c r="G33" s="57"/>
      <c r="K33" s="60"/>
    </row>
    <row r="34" spans="2:11" ht="15.75" thickBot="1">
      <c r="G34" s="58">
        <f>87667-62659</f>
        <v>25008</v>
      </c>
      <c r="K34" s="60"/>
    </row>
    <row r="35" spans="2:11" ht="30" customHeight="1" thickBot="1">
      <c r="E35" s="54" t="s">
        <v>0</v>
      </c>
      <c r="F35" s="55"/>
      <c r="G35" s="57"/>
      <c r="H35" s="1"/>
      <c r="I35" s="52" t="s">
        <v>104</v>
      </c>
      <c r="J35" s="53"/>
      <c r="K35" s="60"/>
    </row>
    <row r="36" spans="2:11" ht="29.45" customHeight="1" thickBot="1">
      <c r="B36" s="2" t="s">
        <v>1</v>
      </c>
      <c r="C36" s="3" t="s">
        <v>2</v>
      </c>
      <c r="D36" s="4" t="s">
        <v>3</v>
      </c>
      <c r="E36" s="5" t="s">
        <v>4</v>
      </c>
      <c r="F36" s="5" t="s">
        <v>5</v>
      </c>
      <c r="G36" s="57"/>
      <c r="H36" s="5" t="s">
        <v>102</v>
      </c>
      <c r="I36" s="5" t="s">
        <v>4</v>
      </c>
      <c r="J36" s="6" t="s">
        <v>5</v>
      </c>
      <c r="K36" s="60"/>
    </row>
    <row r="37" spans="2:11" ht="23.45" customHeight="1" thickBot="1">
      <c r="B37" s="47" t="s">
        <v>82</v>
      </c>
      <c r="C37" s="39" t="s">
        <v>101</v>
      </c>
      <c r="D37" s="26" t="s">
        <v>70</v>
      </c>
      <c r="E37" s="27" t="s">
        <v>8</v>
      </c>
      <c r="F37" s="28" t="s">
        <v>83</v>
      </c>
      <c r="G37" s="57">
        <v>4890</v>
      </c>
      <c r="H37" s="33" t="s">
        <v>84</v>
      </c>
      <c r="I37" s="34" t="s">
        <v>85</v>
      </c>
      <c r="J37" s="35" t="s">
        <v>86</v>
      </c>
      <c r="K37" s="60">
        <f>13500-12548</f>
        <v>952</v>
      </c>
    </row>
    <row r="38" spans="2:11" ht="23.45" customHeight="1" thickBot="1">
      <c r="B38" s="49"/>
      <c r="C38" s="41"/>
      <c r="D38" s="32" t="s">
        <v>87</v>
      </c>
      <c r="E38" s="22" t="str">
        <f>F37</f>
        <v>4+890</v>
      </c>
      <c r="F38" s="23" t="s">
        <v>88</v>
      </c>
      <c r="G38" s="57">
        <f>17220-4890</f>
        <v>12330</v>
      </c>
      <c r="K38" s="58">
        <f>+K37</f>
        <v>952</v>
      </c>
    </row>
    <row r="39" spans="2:11" ht="15.75" thickBot="1">
      <c r="G39" s="58">
        <f>+SUM(G37:G38)</f>
        <v>17220</v>
      </c>
      <c r="K39" s="60"/>
    </row>
    <row r="40" spans="2:11" ht="30" customHeight="1" thickBot="1">
      <c r="E40" s="54" t="s">
        <v>0</v>
      </c>
      <c r="F40" s="55"/>
      <c r="G40" s="57"/>
      <c r="H40" s="1"/>
      <c r="I40" s="52" t="s">
        <v>104</v>
      </c>
      <c r="J40" s="53"/>
      <c r="K40" s="60"/>
    </row>
    <row r="41" spans="2:11" ht="29.45" customHeight="1" thickBot="1">
      <c r="B41" s="56" t="s">
        <v>1</v>
      </c>
      <c r="C41" s="3" t="s">
        <v>2</v>
      </c>
      <c r="D41" s="4" t="s">
        <v>3</v>
      </c>
      <c r="E41" s="5" t="s">
        <v>4</v>
      </c>
      <c r="F41" s="5" t="s">
        <v>5</v>
      </c>
      <c r="G41" s="57"/>
      <c r="H41" s="5" t="s">
        <v>102</v>
      </c>
      <c r="I41" s="5" t="s">
        <v>4</v>
      </c>
      <c r="J41" s="6" t="s">
        <v>5</v>
      </c>
      <c r="K41" s="60"/>
    </row>
    <row r="42" spans="2:11">
      <c r="B42" s="47" t="s">
        <v>89</v>
      </c>
      <c r="C42" s="39" t="s">
        <v>101</v>
      </c>
      <c r="D42" s="26" t="s">
        <v>90</v>
      </c>
      <c r="E42" s="27" t="s">
        <v>8</v>
      </c>
      <c r="F42" s="28" t="s">
        <v>40</v>
      </c>
      <c r="G42" s="57">
        <v>3990</v>
      </c>
      <c r="H42" s="29" t="s">
        <v>90</v>
      </c>
      <c r="I42" s="27" t="s">
        <v>8</v>
      </c>
      <c r="J42" s="28" t="s">
        <v>91</v>
      </c>
      <c r="K42" s="60">
        <v>400</v>
      </c>
    </row>
    <row r="43" spans="2:11" ht="15" thickBot="1">
      <c r="B43" s="48"/>
      <c r="C43" s="40"/>
      <c r="D43" s="11" t="s">
        <v>92</v>
      </c>
      <c r="E43" s="12" t="str">
        <f>F42</f>
        <v>3+990</v>
      </c>
      <c r="F43" s="13" t="s">
        <v>93</v>
      </c>
      <c r="G43" s="57">
        <f>14580-3990</f>
        <v>10590</v>
      </c>
      <c r="H43" s="21" t="s">
        <v>92</v>
      </c>
      <c r="I43" s="22" t="s">
        <v>94</v>
      </c>
      <c r="J43" s="23" t="s">
        <v>95</v>
      </c>
      <c r="K43" s="60">
        <f>8810-8058</f>
        <v>752</v>
      </c>
    </row>
    <row r="44" spans="2:11" ht="15.75" thickBot="1">
      <c r="B44" s="49"/>
      <c r="C44" s="41"/>
      <c r="D44" s="32" t="s">
        <v>87</v>
      </c>
      <c r="E44" s="22" t="str">
        <f>F43</f>
        <v>14+580</v>
      </c>
      <c r="F44" s="23" t="s">
        <v>96</v>
      </c>
      <c r="G44" s="57">
        <f>19840-14580</f>
        <v>5260</v>
      </c>
      <c r="K44" s="58">
        <f>+K42+K43</f>
        <v>1152</v>
      </c>
    </row>
    <row r="45" spans="2:11" ht="15">
      <c r="G45" s="58">
        <f>+SUM(G42:G44)</f>
        <v>19840</v>
      </c>
    </row>
    <row r="48" spans="2:11">
      <c r="C48" s="15" t="s">
        <v>105</v>
      </c>
      <c r="D48" s="15"/>
      <c r="E48" s="15"/>
    </row>
  </sheetData>
  <mergeCells count="21">
    <mergeCell ref="B42:B44"/>
    <mergeCell ref="C42:C44"/>
    <mergeCell ref="E35:F35"/>
    <mergeCell ref="I35:J35"/>
    <mergeCell ref="B37:B38"/>
    <mergeCell ref="C37:C38"/>
    <mergeCell ref="E40:F40"/>
    <mergeCell ref="I40:J40"/>
    <mergeCell ref="B30:B33"/>
    <mergeCell ref="C30:C33"/>
    <mergeCell ref="E3:F3"/>
    <mergeCell ref="I3:J3"/>
    <mergeCell ref="B5:B11"/>
    <mergeCell ref="C5:C11"/>
    <mergeCell ref="E13:F13"/>
    <mergeCell ref="I13:J13"/>
    <mergeCell ref="B15:B26"/>
    <mergeCell ref="C15:C17"/>
    <mergeCell ref="C18:C26"/>
    <mergeCell ref="E28:F28"/>
    <mergeCell ref="I28:J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RECORRIDO HERBICIDA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Cortes Elena Abad Ruiz</dc:creator>
  <cp:lastModifiedBy>Administrador</cp:lastModifiedBy>
  <dcterms:created xsi:type="dcterms:W3CDTF">2026-05-03T19:45:18Z</dcterms:created>
  <dcterms:modified xsi:type="dcterms:W3CDTF">2026-05-13T08:17:55Z</dcterms:modified>
</cp:coreProperties>
</file>